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2860" windowHeight="12150"/>
  </bookViews>
  <sheets>
    <sheet name="Static support precharge" sheetId="4" r:id="rId1"/>
    <sheet name="Sheet1" sheetId="1" r:id="rId2"/>
    <sheet name="Sheet2" sheetId="2" r:id="rId3"/>
    <sheet name="Sheet3" sheetId="3" r:id="rId4"/>
  </sheets>
  <definedNames>
    <definedName name="Accum_Vol" localSheetId="0">'Static support precharge'!$E$32</definedName>
    <definedName name="Accum_Vol">Sheet1!$F$20</definedName>
    <definedName name="Act_Area" localSheetId="0">'Static support precharge'!$E$27</definedName>
    <definedName name="Act_Area">Sheet1!$F$15</definedName>
    <definedName name="DeltaV" localSheetId="0">'Static support precharge'!$E$31</definedName>
    <definedName name="DeltaV">Sheet1!$F$19</definedName>
    <definedName name="Precharge" localSheetId="0">'Static support precharge'!#REF!</definedName>
    <definedName name="Precharge">Sheet1!$F$41</definedName>
    <definedName name="Precharge_max_spec" localSheetId="0">'Static support precharge'!$D$16</definedName>
    <definedName name="Precharge_max_spec">Sheet1!$F$33</definedName>
    <definedName name="Spec_Mass" localSheetId="0">'Static support precharge'!$E$13</definedName>
    <definedName name="Spec_Mass">Sheet1!$F$11</definedName>
    <definedName name="Spec_Table_press" localSheetId="0">'Static support precharge'!$E$9</definedName>
    <definedName name="Spec_Table_press">Sheet1!$F$23</definedName>
    <definedName name="Static_area" localSheetId="0">'Static support precharge'!$E$26</definedName>
    <definedName name="Static_area">Sheet1!$F$14</definedName>
    <definedName name="Static_Qty" localSheetId="0">'Static support precharge'!$E$28</definedName>
    <definedName name="Static_Qty">Sheet1!$F$16</definedName>
    <definedName name="Stroke" localSheetId="0">'Static support precharge'!$E$30</definedName>
    <definedName name="Stroke">Sheet1!$F$18</definedName>
    <definedName name="Table_Mass" localSheetId="0">'Static support precharge'!$E$25</definedName>
    <definedName name="Table_Mass">Sheet1!$F$13</definedName>
    <definedName name="Table_press" localSheetId="0">'Static support precharge'!#REF!</definedName>
    <definedName name="Table_press">Sheet1!$F$27</definedName>
    <definedName name="Vert_Act_Qty" localSheetId="0">'Static support precharge'!$E$29</definedName>
    <definedName name="Vert_Act_Qty">Sheet1!$F$17</definedName>
  </definedNames>
  <calcPr calcId="145621"/>
</workbook>
</file>

<file path=xl/calcChain.xml><?xml version="1.0" encoding="utf-8"?>
<calcChain xmlns="http://schemas.openxmlformats.org/spreadsheetml/2006/main">
  <c r="E31" i="4" l="1"/>
  <c r="E25" i="4"/>
  <c r="E11" i="4" s="1"/>
  <c r="F30" i="1"/>
  <c r="J23" i="1"/>
  <c r="F23" i="1"/>
  <c r="J25" i="1"/>
  <c r="F27" i="1"/>
  <c r="F31" i="1"/>
  <c r="E9" i="4" l="1"/>
  <c r="E10" i="4" s="1"/>
  <c r="E14" i="4"/>
  <c r="E15" i="4"/>
  <c r="F19" i="1"/>
  <c r="F35" i="1" s="1"/>
  <c r="E20" i="4" l="1"/>
  <c r="E22" i="4" s="1"/>
  <c r="E17" i="4"/>
  <c r="E18" i="4" s="1"/>
  <c r="F13" i="1"/>
  <c r="E21" i="4" l="1"/>
  <c r="F25" i="1"/>
  <c r="F26" i="1"/>
  <c r="F34" i="1"/>
  <c r="H34" i="1" l="1"/>
  <c r="F33" i="1"/>
  <c r="H33" i="1" s="1"/>
  <c r="D8" i="1"/>
  <c r="H23" i="1"/>
  <c r="H27" i="1"/>
  <c r="H25" i="1" l="1"/>
</calcChain>
</file>

<file path=xl/sharedStrings.xml><?xml version="1.0" encoding="utf-8"?>
<sst xmlns="http://schemas.openxmlformats.org/spreadsheetml/2006/main" count="87" uniqueCount="38">
  <si>
    <t>Specimen Mass</t>
  </si>
  <si>
    <t>Table Mass</t>
  </si>
  <si>
    <t>MT</t>
  </si>
  <si>
    <r>
      <t>cm</t>
    </r>
    <r>
      <rPr>
        <vertAlign val="superscript"/>
        <sz val="11"/>
        <color theme="1"/>
        <rFont val="Calibri"/>
        <family val="2"/>
        <scheme val="minor"/>
      </rPr>
      <t>2</t>
    </r>
  </si>
  <si>
    <t>Static support area/act</t>
  </si>
  <si>
    <t>Actuator Area/act</t>
  </si>
  <si>
    <t>Static Support Qty</t>
  </si>
  <si>
    <t>Vert Act Qty</t>
  </si>
  <si>
    <t>Basic Design Rule-  Total accumulator volume &gt; 4 x swept oil volume  (+22% to-16%)</t>
  </si>
  <si>
    <t>To permit maximum flexibility between bare table and maximum,  accumulator volume should be  8 x swept oil volume (+10%/-8%)</t>
  </si>
  <si>
    <t>This will permit total load per system to double before needing to change pre-charges.</t>
  </si>
  <si>
    <t xml:space="preserve">Too low a precharge vs operating will require excessive pilot flow too ( upto one minute in some cases </t>
  </si>
  <si>
    <t>mm</t>
  </si>
  <si>
    <t>l</t>
  </si>
  <si>
    <t>Optimum precharge with bare table</t>
  </si>
  <si>
    <t>Maximum specimen at this precharge</t>
  </si>
  <si>
    <t>Mpa</t>
  </si>
  <si>
    <t>MPa</t>
  </si>
  <si>
    <t>psi</t>
  </si>
  <si>
    <t>Bare Table Static support pressure</t>
  </si>
  <si>
    <t>Bare Table + Max Spec pressure</t>
  </si>
  <si>
    <t>Accum vol. per static act</t>
  </si>
  <si>
    <t>Delta volume ±</t>
  </si>
  <si>
    <t>Total weight balanced at mid--stroke</t>
  </si>
  <si>
    <t>Weight balanced at full retract</t>
  </si>
  <si>
    <t>Optimum precharge with specimen</t>
  </si>
  <si>
    <t>Optimum precharge with  specimen</t>
  </si>
  <si>
    <t>Lift off force</t>
  </si>
  <si>
    <t>Minimum lift off force</t>
  </si>
  <si>
    <t>Static Stroke ±</t>
  </si>
  <si>
    <t>kN</t>
  </si>
  <si>
    <t>This results in optimum pre-charge</t>
  </si>
  <si>
    <t>Input static support values within this range in park position</t>
  </si>
  <si>
    <t>Largest permissible specimen at this pre-charge</t>
  </si>
  <si>
    <t>Bare Table + Max Spec force</t>
  </si>
  <si>
    <t>System parameters</t>
  </si>
  <si>
    <t>Static support pre-charge calculator</t>
  </si>
  <si>
    <t>Input desired Specimen Mass  ( 0 for bare 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</si>
</sst>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right"/>
    </xf>
    <xf numFmtId="0" fontId="0" fillId="3" borderId="12" xfId="0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0" fillId="3" borderId="0" xfId="0" applyNumberForma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5" borderId="5" xfId="0" applyFill="1" applyBorder="1"/>
    <xf numFmtId="0" fontId="0" fillId="5" borderId="0" xfId="0" applyFill="1" applyBorder="1"/>
    <xf numFmtId="0" fontId="0" fillId="5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8" xfId="0" applyFill="1" applyBorder="1" applyAlignment="1">
      <alignment horizontal="center"/>
    </xf>
    <xf numFmtId="0" fontId="0" fillId="6" borderId="9" xfId="0" applyFill="1" applyBorder="1"/>
    <xf numFmtId="0" fontId="3" fillId="0" borderId="0" xfId="0" applyFont="1"/>
    <xf numFmtId="0" fontId="0" fillId="0" borderId="3" xfId="0" applyBorder="1"/>
    <xf numFmtId="0" fontId="0" fillId="0" borderId="0" xfId="0" applyBorder="1"/>
    <xf numFmtId="0" fontId="0" fillId="0" borderId="8" xfId="0" applyBorder="1"/>
    <xf numFmtId="1" fontId="0" fillId="0" borderId="8" xfId="0" applyNumberForma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3" borderId="1" xfId="0" applyFill="1" applyBorder="1" applyAlignment="1">
      <alignment horizontal="center"/>
    </xf>
    <xf numFmtId="1" fontId="0" fillId="5" borderId="16" xfId="0" applyNumberFormat="1" applyFill="1" applyBorder="1" applyAlignment="1">
      <alignment horizontal="center"/>
    </xf>
    <xf numFmtId="1" fontId="0" fillId="5" borderId="17" xfId="0" applyNumberFormat="1" applyFill="1" applyBorder="1" applyAlignment="1">
      <alignment horizontal="center"/>
    </xf>
    <xf numFmtId="2" fontId="3" fillId="4" borderId="16" xfId="0" applyNumberFormat="1" applyFont="1" applyFill="1" applyBorder="1" applyAlignment="1">
      <alignment horizontal="center"/>
    </xf>
    <xf numFmtId="1" fontId="3" fillId="4" borderId="18" xfId="0" applyNumberFormat="1" applyFont="1" applyFill="1" applyBorder="1" applyAlignment="1">
      <alignment horizontal="center"/>
    </xf>
    <xf numFmtId="2" fontId="3" fillId="6" borderId="16" xfId="0" applyNumberFormat="1" applyFont="1" applyFill="1" applyBorder="1" applyAlignment="1">
      <alignment horizontal="center"/>
    </xf>
    <xf numFmtId="1" fontId="3" fillId="5" borderId="18" xfId="0" applyNumberFormat="1" applyFont="1" applyFill="1" applyBorder="1" applyAlignment="1">
      <alignment horizontal="center"/>
    </xf>
    <xf numFmtId="1" fontId="3" fillId="5" borderId="17" xfId="0" applyNumberFormat="1" applyFont="1" applyFill="1" applyBorder="1" applyAlignment="1">
      <alignment horizontal="center"/>
    </xf>
    <xf numFmtId="2" fontId="0" fillId="0" borderId="16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M22" sqref="M22"/>
    </sheetView>
  </sheetViews>
  <sheetFormatPr defaultRowHeight="15" x14ac:dyDescent="0.25"/>
  <cols>
    <col min="1" max="1" width="4.7109375" customWidth="1"/>
    <col min="3" max="3" width="14.140625" customWidth="1"/>
    <col min="4" max="4" width="10.7109375" style="2" customWidth="1"/>
    <col min="5" max="5" width="8.140625" customWidth="1"/>
    <col min="6" max="6" width="12.140625" customWidth="1"/>
    <col min="9" max="9" width="11.42578125" customWidth="1"/>
  </cols>
  <sheetData>
    <row r="1" spans="2:8" ht="15.75" thickBot="1" x14ac:dyDescent="0.3"/>
    <row r="2" spans="2:8" ht="25.5" customHeight="1" thickBot="1" x14ac:dyDescent="0.3">
      <c r="B2" s="71" t="s">
        <v>36</v>
      </c>
      <c r="C2" s="72"/>
      <c r="D2" s="72"/>
      <c r="E2" s="72"/>
      <c r="F2" s="73"/>
    </row>
    <row r="3" spans="2:8" ht="5.25" customHeight="1" thickBot="1" x14ac:dyDescent="0.3">
      <c r="D3"/>
    </row>
    <row r="4" spans="2:8" x14ac:dyDescent="0.25">
      <c r="B4" s="32" t="s">
        <v>37</v>
      </c>
      <c r="C4" s="33"/>
      <c r="D4" s="33"/>
      <c r="E4" s="33"/>
      <c r="F4" s="34"/>
    </row>
    <row r="5" spans="2:8" x14ac:dyDescent="0.25">
      <c r="B5" s="35" t="s">
        <v>31</v>
      </c>
      <c r="C5" s="36"/>
      <c r="D5" s="36"/>
      <c r="E5" s="36"/>
      <c r="F5" s="37"/>
    </row>
    <row r="6" spans="2:8" x14ac:dyDescent="0.25">
      <c r="B6" s="38" t="s">
        <v>32</v>
      </c>
      <c r="C6" s="39"/>
      <c r="D6" s="39"/>
      <c r="E6" s="39"/>
      <c r="F6" s="40"/>
    </row>
    <row r="7" spans="2:8" ht="15.75" thickBot="1" x14ac:dyDescent="0.3">
      <c r="B7" s="41" t="s">
        <v>33</v>
      </c>
      <c r="C7" s="42"/>
      <c r="D7" s="42"/>
      <c r="E7" s="43"/>
      <c r="F7" s="44"/>
    </row>
    <row r="8" spans="2:8" ht="7.5" customHeight="1" thickBot="1" x14ac:dyDescent="0.3"/>
    <row r="9" spans="2:8" x14ac:dyDescent="0.25">
      <c r="B9" s="12"/>
      <c r="C9" s="46"/>
      <c r="D9" s="13" t="s">
        <v>20</v>
      </c>
      <c r="E9" s="68">
        <f>(Spec_Mass+Table_Mass)*1000*9.81/(Static_area*Static_Qty/10000)/1000000</f>
        <v>7.1320987654320982</v>
      </c>
      <c r="F9" s="14" t="s">
        <v>17</v>
      </c>
    </row>
    <row r="10" spans="2:8" ht="15.75" thickBot="1" x14ac:dyDescent="0.3">
      <c r="B10" s="18"/>
      <c r="C10" s="48"/>
      <c r="D10" s="19"/>
      <c r="E10" s="69">
        <f>E9/4.448*1000000/39.4^2</f>
        <v>1032.9043975918637</v>
      </c>
      <c r="F10" s="20" t="s">
        <v>18</v>
      </c>
      <c r="H10" s="11"/>
    </row>
    <row r="11" spans="2:8" ht="15.75" thickBot="1" x14ac:dyDescent="0.3">
      <c r="B11" s="18"/>
      <c r="C11" s="48"/>
      <c r="D11" s="19" t="s">
        <v>34</v>
      </c>
      <c r="E11" s="49">
        <f>(Spec_Mass+Table_Mass)*1000*9.81/1000</f>
        <v>2079.7199999999998</v>
      </c>
      <c r="F11" s="20" t="s">
        <v>30</v>
      </c>
      <c r="H11" s="11"/>
    </row>
    <row r="12" spans="2:8" ht="8.25" customHeight="1" thickBot="1" x14ac:dyDescent="0.3">
      <c r="C12" s="1"/>
      <c r="D12" s="4"/>
      <c r="E12" s="3"/>
      <c r="F12" s="5"/>
    </row>
    <row r="13" spans="2:8" ht="15.75" thickBot="1" x14ac:dyDescent="0.3">
      <c r="B13" s="23"/>
      <c r="C13" s="57"/>
      <c r="D13" s="24" t="s">
        <v>0</v>
      </c>
      <c r="E13" s="60">
        <v>120</v>
      </c>
      <c r="F13" s="26" t="s">
        <v>2</v>
      </c>
    </row>
    <row r="14" spans="2:8" x14ac:dyDescent="0.25">
      <c r="B14" s="12"/>
      <c r="C14" s="46"/>
      <c r="D14" s="13" t="s">
        <v>28</v>
      </c>
      <c r="E14" s="61">
        <f>(Spec_Mass+Table_Mass)*9.81*0.9</f>
        <v>1871.7480000000003</v>
      </c>
      <c r="F14" s="14" t="s">
        <v>30</v>
      </c>
    </row>
    <row r="15" spans="2:8" ht="15.75" thickBot="1" x14ac:dyDescent="0.3">
      <c r="B15" s="18"/>
      <c r="C15" s="48"/>
      <c r="D15" s="19" t="s">
        <v>27</v>
      </c>
      <c r="E15" s="62">
        <f>(Spec_Mass+Table_Mass)*9.81</f>
        <v>2079.7200000000003</v>
      </c>
      <c r="F15" s="20" t="s">
        <v>30</v>
      </c>
    </row>
    <row r="16" spans="2:8" ht="8.25" customHeight="1" thickBot="1" x14ac:dyDescent="0.3">
      <c r="D16"/>
    </row>
    <row r="17" spans="1:7" x14ac:dyDescent="0.25">
      <c r="A17" s="6"/>
      <c r="B17" s="12"/>
      <c r="C17" s="50"/>
      <c r="D17" s="51" t="s">
        <v>26</v>
      </c>
      <c r="E17" s="63">
        <f>(Spec_Table_press*(1-2*DeltaV/Accum_Vol)^1.1)*0.9</f>
        <v>5.1444916443264441</v>
      </c>
      <c r="F17" s="52" t="s">
        <v>17</v>
      </c>
    </row>
    <row r="18" spans="1:7" x14ac:dyDescent="0.25">
      <c r="B18" s="15"/>
      <c r="C18" s="47"/>
      <c r="D18" s="53"/>
      <c r="E18" s="64">
        <f>E17/4.448*1000000/39.4^2</f>
        <v>745.04969961355368</v>
      </c>
      <c r="F18" s="70" t="s">
        <v>18</v>
      </c>
      <c r="G18" s="45"/>
    </row>
    <row r="19" spans="1:7" ht="5.25" customHeight="1" thickBot="1" x14ac:dyDescent="0.3">
      <c r="B19" s="15"/>
      <c r="C19" s="47"/>
      <c r="D19" s="53"/>
      <c r="E19" s="64"/>
      <c r="F19" s="54"/>
      <c r="G19" s="45"/>
    </row>
    <row r="20" spans="1:7" x14ac:dyDescent="0.25">
      <c r="A20" s="6"/>
      <c r="B20" s="12"/>
      <c r="C20" s="50"/>
      <c r="D20" s="51" t="s">
        <v>15</v>
      </c>
      <c r="E20" s="65">
        <f>(Spec_Table_press*(Accum_Vol/(8*DeltaV)))*Static_area*Static_Qty/(10*9.82)-Table_Mass</f>
        <v>198.51318800130747</v>
      </c>
      <c r="F20" s="52" t="s">
        <v>2</v>
      </c>
      <c r="G20" s="45"/>
    </row>
    <row r="21" spans="1:7" x14ac:dyDescent="0.25">
      <c r="A21" s="6"/>
      <c r="B21" s="15"/>
      <c r="C21" s="47"/>
      <c r="D21" s="16" t="s">
        <v>28</v>
      </c>
      <c r="E21" s="66">
        <f>(E20+Table_Mass)*9.81*0.9</f>
        <v>2564.9409368635438</v>
      </c>
      <c r="F21" s="55" t="s">
        <v>30</v>
      </c>
      <c r="G21" s="45"/>
    </row>
    <row r="22" spans="1:7" ht="15.75" thickBot="1" x14ac:dyDescent="0.3">
      <c r="B22" s="18"/>
      <c r="C22" s="48"/>
      <c r="D22" s="19" t="s">
        <v>27</v>
      </c>
      <c r="E22" s="67">
        <f>(E20+Table_Mass)*9.81</f>
        <v>2849.9343742928263</v>
      </c>
      <c r="F22" s="56" t="s">
        <v>30</v>
      </c>
      <c r="G22" s="45"/>
    </row>
    <row r="23" spans="1:7" ht="12.75" customHeight="1" thickBot="1" x14ac:dyDescent="0.3"/>
    <row r="24" spans="1:7" ht="15.75" thickBot="1" x14ac:dyDescent="0.3">
      <c r="B24" s="23"/>
      <c r="C24" s="57"/>
      <c r="D24" s="57" t="s">
        <v>35</v>
      </c>
      <c r="E24" s="58"/>
      <c r="F24" s="59"/>
    </row>
    <row r="25" spans="1:7" x14ac:dyDescent="0.25">
      <c r="B25" s="15"/>
      <c r="C25" s="47"/>
      <c r="D25" s="16" t="s">
        <v>1</v>
      </c>
      <c r="E25" s="21">
        <f>75+17</f>
        <v>92</v>
      </c>
      <c r="F25" s="17" t="s">
        <v>2</v>
      </c>
    </row>
    <row r="26" spans="1:7" ht="17.25" x14ac:dyDescent="0.25">
      <c r="B26" s="15"/>
      <c r="C26" s="47"/>
      <c r="D26" s="16" t="s">
        <v>4</v>
      </c>
      <c r="E26" s="21">
        <v>729</v>
      </c>
      <c r="F26" s="17" t="s">
        <v>3</v>
      </c>
    </row>
    <row r="27" spans="1:7" ht="17.25" x14ac:dyDescent="0.25">
      <c r="B27" s="15"/>
      <c r="C27" s="47"/>
      <c r="D27" s="16" t="s">
        <v>5</v>
      </c>
      <c r="E27" s="21">
        <v>519</v>
      </c>
      <c r="F27" s="17" t="s">
        <v>3</v>
      </c>
    </row>
    <row r="28" spans="1:7" x14ac:dyDescent="0.25">
      <c r="B28" s="15"/>
      <c r="C28" s="47"/>
      <c r="D28" s="16" t="s">
        <v>6</v>
      </c>
      <c r="E28" s="21">
        <v>4</v>
      </c>
      <c r="F28" s="17"/>
    </row>
    <row r="29" spans="1:7" x14ac:dyDescent="0.25">
      <c r="B29" s="15"/>
      <c r="C29" s="47"/>
      <c r="D29" s="16" t="s">
        <v>7</v>
      </c>
      <c r="E29" s="21">
        <v>4</v>
      </c>
      <c r="F29" s="17"/>
    </row>
    <row r="30" spans="1:7" x14ac:dyDescent="0.25">
      <c r="B30" s="15"/>
      <c r="C30" s="47"/>
      <c r="D30" s="16" t="s">
        <v>29</v>
      </c>
      <c r="E30" s="21">
        <v>400</v>
      </c>
      <c r="F30" s="17" t="s">
        <v>12</v>
      </c>
    </row>
    <row r="31" spans="1:7" x14ac:dyDescent="0.25">
      <c r="B31" s="15"/>
      <c r="C31" s="47"/>
      <c r="D31" s="16" t="s">
        <v>22</v>
      </c>
      <c r="E31" s="22">
        <f>Stroke/10*Static_area/1000</f>
        <v>29.16</v>
      </c>
      <c r="F31" s="17" t="s">
        <v>13</v>
      </c>
    </row>
    <row r="32" spans="1:7" ht="15.75" thickBot="1" x14ac:dyDescent="0.3">
      <c r="B32" s="18"/>
      <c r="C32" s="48"/>
      <c r="D32" s="19" t="s">
        <v>21</v>
      </c>
      <c r="E32" s="28">
        <v>320</v>
      </c>
      <c r="F32" s="20" t="s">
        <v>13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K47"/>
  <sheetViews>
    <sheetView topLeftCell="A3" workbookViewId="0">
      <selection activeCell="O14" sqref="O14"/>
    </sheetView>
  </sheetViews>
  <sheetFormatPr defaultRowHeight="15" x14ac:dyDescent="0.25"/>
  <cols>
    <col min="3" max="3" width="14.5703125" customWidth="1"/>
    <col min="5" max="5" width="14.140625" customWidth="1"/>
    <col min="6" max="6" width="9.85546875" style="2" customWidth="1"/>
    <col min="7" max="7" width="5.42578125" customWidth="1"/>
    <col min="11" max="11" width="11.42578125" customWidth="1"/>
  </cols>
  <sheetData>
    <row r="4" spans="3:7" x14ac:dyDescent="0.25">
      <c r="C4" t="s">
        <v>8</v>
      </c>
    </row>
    <row r="5" spans="3:7" x14ac:dyDescent="0.25">
      <c r="C5" t="s">
        <v>9</v>
      </c>
    </row>
    <row r="6" spans="3:7" x14ac:dyDescent="0.25">
      <c r="C6" t="s">
        <v>10</v>
      </c>
    </row>
    <row r="7" spans="3:7" x14ac:dyDescent="0.25">
      <c r="C7" t="s">
        <v>11</v>
      </c>
    </row>
    <row r="8" spans="3:7" x14ac:dyDescent="0.25">
      <c r="D8">
        <f>Table_press*(1-DeltaV/Accum_Vol)^1.4</f>
        <v>2.7075415858464491</v>
      </c>
    </row>
    <row r="10" spans="3:7" ht="15.75" thickBot="1" x14ac:dyDescent="0.3"/>
    <row r="11" spans="3:7" ht="15.75" thickBot="1" x14ac:dyDescent="0.3">
      <c r="D11" s="23"/>
      <c r="E11" s="24" t="s">
        <v>0</v>
      </c>
      <c r="F11" s="25">
        <v>120</v>
      </c>
      <c r="G11" s="26" t="s">
        <v>2</v>
      </c>
    </row>
    <row r="12" spans="3:7" ht="15.75" thickBot="1" x14ac:dyDescent="0.3">
      <c r="E12" s="1"/>
      <c r="F12" s="1"/>
      <c r="G12" s="3"/>
    </row>
    <row r="13" spans="3:7" x14ac:dyDescent="0.25">
      <c r="D13" s="12"/>
      <c r="E13" s="13" t="s">
        <v>1</v>
      </c>
      <c r="F13" s="27">
        <f>75+17</f>
        <v>92</v>
      </c>
      <c r="G13" s="14" t="s">
        <v>2</v>
      </c>
    </row>
    <row r="14" spans="3:7" ht="17.25" x14ac:dyDescent="0.25">
      <c r="D14" s="15"/>
      <c r="E14" s="16" t="s">
        <v>4</v>
      </c>
      <c r="F14" s="21">
        <v>729</v>
      </c>
      <c r="G14" s="17" t="s">
        <v>3</v>
      </c>
    </row>
    <row r="15" spans="3:7" ht="17.25" x14ac:dyDescent="0.25">
      <c r="D15" s="15"/>
      <c r="E15" s="16" t="s">
        <v>5</v>
      </c>
      <c r="F15" s="21">
        <v>519</v>
      </c>
      <c r="G15" s="17" t="s">
        <v>3</v>
      </c>
    </row>
    <row r="16" spans="3:7" x14ac:dyDescent="0.25">
      <c r="D16" s="15"/>
      <c r="E16" s="16" t="s">
        <v>6</v>
      </c>
      <c r="F16" s="21">
        <v>4</v>
      </c>
      <c r="G16" s="17"/>
    </row>
    <row r="17" spans="3:11" x14ac:dyDescent="0.25">
      <c r="D17" s="15"/>
      <c r="E17" s="16" t="s">
        <v>7</v>
      </c>
      <c r="F17" s="21">
        <v>4</v>
      </c>
      <c r="G17" s="17"/>
    </row>
    <row r="18" spans="3:11" x14ac:dyDescent="0.25">
      <c r="D18" s="15"/>
      <c r="E18" s="16" t="s">
        <v>29</v>
      </c>
      <c r="F18" s="21">
        <v>400</v>
      </c>
      <c r="G18" s="17" t="s">
        <v>12</v>
      </c>
    </row>
    <row r="19" spans="3:11" x14ac:dyDescent="0.25">
      <c r="D19" s="15"/>
      <c r="E19" s="16" t="s">
        <v>22</v>
      </c>
      <c r="F19" s="22">
        <f>Stroke/10*Static_area/1000</f>
        <v>29.16</v>
      </c>
      <c r="G19" s="17" t="s">
        <v>13</v>
      </c>
    </row>
    <row r="20" spans="3:11" ht="15.75" thickBot="1" x14ac:dyDescent="0.3">
      <c r="D20" s="18"/>
      <c r="E20" s="19" t="s">
        <v>21</v>
      </c>
      <c r="F20" s="28">
        <v>320</v>
      </c>
      <c r="G20" s="20" t="s">
        <v>13</v>
      </c>
      <c r="H20" s="2"/>
    </row>
    <row r="21" spans="3:11" x14ac:dyDescent="0.25">
      <c r="E21" s="1"/>
      <c r="G21" s="3"/>
      <c r="H21" s="2"/>
    </row>
    <row r="23" spans="3:11" x14ac:dyDescent="0.25">
      <c r="E23" s="1" t="s">
        <v>20</v>
      </c>
      <c r="F23" s="4">
        <f>(Spec_Mass+Table_Mass)*1000*9.81/(Static_area*Static_Qty/10000)/1000000</f>
        <v>7.1320987654320982</v>
      </c>
      <c r="G23" s="3" t="s">
        <v>17</v>
      </c>
      <c r="H23" s="5">
        <f>F23/4.448*1000000/39.4^2</f>
        <v>1032.9043975918637</v>
      </c>
      <c r="I23" t="s">
        <v>18</v>
      </c>
      <c r="J23" s="11">
        <f>(Spec_Mass+Table_Mass)*1000*9.81/1000</f>
        <v>2079.7199999999998</v>
      </c>
      <c r="K23" t="s">
        <v>30</v>
      </c>
    </row>
    <row r="24" spans="3:11" x14ac:dyDescent="0.25">
      <c r="E24" s="1"/>
      <c r="F24" s="4"/>
      <c r="G24" s="3"/>
      <c r="H24" s="5"/>
    </row>
    <row r="25" spans="3:11" x14ac:dyDescent="0.25">
      <c r="C25" s="6"/>
      <c r="D25" s="6"/>
      <c r="E25" s="7" t="s">
        <v>14</v>
      </c>
      <c r="F25" s="8">
        <f>(Table_press*(1-2*DeltaV/Accum_Vol)^1.13)*0.9</f>
        <v>2.2190804594842524</v>
      </c>
      <c r="G25" s="9" t="s">
        <v>16</v>
      </c>
      <c r="H25" s="10">
        <f>F25/4.448*1000000/39.4^2</f>
        <v>321.37776559135898</v>
      </c>
      <c r="I25" s="6" t="s">
        <v>18</v>
      </c>
      <c r="J25" s="11">
        <f>Table_Mass*1000*9.81/1000</f>
        <v>902.52</v>
      </c>
      <c r="K25" t="s">
        <v>30</v>
      </c>
    </row>
    <row r="26" spans="3:11" x14ac:dyDescent="0.25">
      <c r="E26" s="1" t="s">
        <v>15</v>
      </c>
      <c r="F26" s="4">
        <f>(Table_press*(Accum_Vol/(8*DeltaV)))*Static_area*Static_Qty/(10*9.82)-Table_Mass</f>
        <v>34.071760830756062</v>
      </c>
      <c r="G26" t="s">
        <v>2</v>
      </c>
      <c r="H26" s="5"/>
    </row>
    <row r="27" spans="3:11" x14ac:dyDescent="0.25">
      <c r="E27" s="1" t="s">
        <v>19</v>
      </c>
      <c r="F27" s="4">
        <f>Table_Mass*1000*9.81/(Static_area*Static_Qty/10000)/1000000</f>
        <v>3.0950617283950614</v>
      </c>
      <c r="G27" s="3" t="s">
        <v>17</v>
      </c>
      <c r="H27" s="5">
        <f>F27/4.448*1000000/39.4^2</f>
        <v>448.24153103043142</v>
      </c>
      <c r="I27" t="s">
        <v>18</v>
      </c>
    </row>
    <row r="28" spans="3:11" x14ac:dyDescent="0.25">
      <c r="E28" s="1"/>
      <c r="F28" s="4"/>
      <c r="H28" s="5"/>
    </row>
    <row r="29" spans="3:11" x14ac:dyDescent="0.25">
      <c r="E29" s="1"/>
      <c r="F29" s="4"/>
      <c r="G29" s="3"/>
      <c r="H29" s="5"/>
    </row>
    <row r="30" spans="3:11" x14ac:dyDescent="0.25">
      <c r="E30" s="1" t="s">
        <v>28</v>
      </c>
      <c r="F30" s="29">
        <f>(Spec_Mass+Table_Mass)*9.81*0.9</f>
        <v>1871.7480000000003</v>
      </c>
      <c r="G30" s="3" t="s">
        <v>30</v>
      </c>
      <c r="H30" s="5"/>
    </row>
    <row r="31" spans="3:11" x14ac:dyDescent="0.25">
      <c r="E31" s="1" t="s">
        <v>27</v>
      </c>
      <c r="F31" s="29">
        <f>(Spec_Mass+Table_Mass)*9.81</f>
        <v>2079.7200000000003</v>
      </c>
      <c r="G31" s="3" t="s">
        <v>30</v>
      </c>
      <c r="H31" s="5"/>
    </row>
    <row r="32" spans="3:11" x14ac:dyDescent="0.25">
      <c r="E32" s="1"/>
      <c r="H32" s="2"/>
    </row>
    <row r="33" spans="3:10" x14ac:dyDescent="0.25">
      <c r="E33" s="1" t="s">
        <v>25</v>
      </c>
      <c r="F33" s="4">
        <f>Spec_Table_press*(1-DeltaV/Accum_Vol)</f>
        <v>6.4821862654320981</v>
      </c>
      <c r="G33" s="3" t="s">
        <v>17</v>
      </c>
      <c r="H33" s="5">
        <f>F33/4.448*1000000/39.4^2</f>
        <v>938.78098436130506</v>
      </c>
      <c r="I33" t="s">
        <v>18</v>
      </c>
      <c r="J33" t="s">
        <v>23</v>
      </c>
    </row>
    <row r="34" spans="3:10" x14ac:dyDescent="0.25">
      <c r="C34" s="6"/>
      <c r="D34" s="6"/>
      <c r="E34" s="7" t="s">
        <v>26</v>
      </c>
      <c r="F34" s="30">
        <f>(Spec_Table_press*(1-2*DeltaV/Accum_Vol)^1.1)*0.9</f>
        <v>5.1444916443264441</v>
      </c>
      <c r="G34" s="9" t="s">
        <v>17</v>
      </c>
      <c r="H34" s="31">
        <f>F34/4.448*1000000/39.4^2</f>
        <v>745.04969961355368</v>
      </c>
      <c r="I34" s="6" t="s">
        <v>18</v>
      </c>
      <c r="J34" t="s">
        <v>24</v>
      </c>
    </row>
    <row r="35" spans="3:10" x14ac:dyDescent="0.25">
      <c r="C35" s="6"/>
      <c r="D35" s="6"/>
      <c r="E35" s="7" t="s">
        <v>15</v>
      </c>
      <c r="F35" s="8">
        <f>(Spec_Table_press*(Accum_Vol/(8*DeltaV)))*Static_area*Static_Qty/(10*9.82)-Table_Mass</f>
        <v>198.51318800130747</v>
      </c>
      <c r="G35" s="9" t="s">
        <v>2</v>
      </c>
      <c r="H35" s="10"/>
      <c r="I35" s="6"/>
    </row>
    <row r="36" spans="3:10" x14ac:dyDescent="0.25">
      <c r="F36"/>
      <c r="G36" s="9"/>
      <c r="H36" s="10"/>
      <c r="I36" s="6"/>
    </row>
    <row r="37" spans="3:10" x14ac:dyDescent="0.25">
      <c r="C37" s="6"/>
      <c r="D37" s="6"/>
      <c r="E37" s="7"/>
      <c r="F37" s="8"/>
      <c r="G37" s="9"/>
      <c r="H37" s="10"/>
      <c r="I37" s="6"/>
    </row>
    <row r="40" spans="3:10" x14ac:dyDescent="0.25">
      <c r="H40" s="2"/>
    </row>
    <row r="41" spans="3:10" x14ac:dyDescent="0.25">
      <c r="F41"/>
    </row>
    <row r="42" spans="3:10" x14ac:dyDescent="0.25">
      <c r="F42"/>
    </row>
    <row r="43" spans="3:10" x14ac:dyDescent="0.25">
      <c r="F43"/>
    </row>
    <row r="45" spans="3:10" x14ac:dyDescent="0.25">
      <c r="F45"/>
    </row>
    <row r="46" spans="3:10" x14ac:dyDescent="0.25">
      <c r="F46"/>
    </row>
    <row r="47" spans="3:10" x14ac:dyDescent="0.25">
      <c r="F4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24</vt:i4>
      </vt:variant>
    </vt:vector>
  </HeadingPairs>
  <TitlesOfParts>
    <vt:vector size="28" baseType="lpstr">
      <vt:lpstr>Static support precharge</vt:lpstr>
      <vt:lpstr>Sheet1</vt:lpstr>
      <vt:lpstr>Sheet2</vt:lpstr>
      <vt:lpstr>Sheet3</vt:lpstr>
      <vt:lpstr>'Static support precharge'!Accum_Vol</vt:lpstr>
      <vt:lpstr>Accum_Vol</vt:lpstr>
      <vt:lpstr>'Static support precharge'!Act_Area</vt:lpstr>
      <vt:lpstr>Act_Area</vt:lpstr>
      <vt:lpstr>'Static support precharge'!DeltaV</vt:lpstr>
      <vt:lpstr>DeltaV</vt:lpstr>
      <vt:lpstr>Precharge</vt:lpstr>
      <vt:lpstr>'Static support precharge'!Precharge_max_spec</vt:lpstr>
      <vt:lpstr>Precharge_max_spec</vt:lpstr>
      <vt:lpstr>'Static support precharge'!Spec_Mass</vt:lpstr>
      <vt:lpstr>Spec_Mass</vt:lpstr>
      <vt:lpstr>'Static support precharge'!Spec_Table_press</vt:lpstr>
      <vt:lpstr>Spec_Table_press</vt:lpstr>
      <vt:lpstr>'Static support precharge'!Static_area</vt:lpstr>
      <vt:lpstr>Static_area</vt:lpstr>
      <vt:lpstr>'Static support precharge'!Static_Qty</vt:lpstr>
      <vt:lpstr>Static_Qty</vt:lpstr>
      <vt:lpstr>'Static support precharge'!Stroke</vt:lpstr>
      <vt:lpstr>Stroke</vt:lpstr>
      <vt:lpstr>'Static support precharge'!Table_Mass</vt:lpstr>
      <vt:lpstr>Table_Mass</vt:lpstr>
      <vt:lpstr>Table_press</vt:lpstr>
      <vt:lpstr>'Static support precharge'!Vert_Act_Qty</vt:lpstr>
      <vt:lpstr>Vert_Act_Qty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Kusner, Dave</cp:lastModifiedBy>
  <dcterms:created xsi:type="dcterms:W3CDTF">2016-10-28T07:02:12Z</dcterms:created>
  <dcterms:modified xsi:type="dcterms:W3CDTF">2017-04-27T06:13:12Z</dcterms:modified>
</cp:coreProperties>
</file>